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v\Solsys\Detail\ExtModules\extPetitSouk\Analyse4S\"/>
    </mc:Choice>
  </mc:AlternateContent>
  <xr:revisionPtr revIDLastSave="0" documentId="13_ncr:1_{CCA90BDB-9C40-4AD3-BAD1-0394213C322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2" l="1"/>
  <c r="B25" i="2"/>
  <c r="AU12" i="1"/>
  <c r="AW12" i="1"/>
  <c r="AZ12" i="1"/>
  <c r="L12" i="1" l="1"/>
  <c r="J12" i="1"/>
  <c r="H12" i="1"/>
  <c r="AX12" i="1"/>
  <c r="AV12" i="1"/>
  <c r="C24" i="2" l="1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4" i="2"/>
  <c r="C5" i="2"/>
  <c r="AY12" i="1"/>
  <c r="V12" i="1" l="1"/>
  <c r="BA12" i="1"/>
  <c r="BB12" i="1"/>
  <c r="BC12" i="1"/>
  <c r="BD12" i="1"/>
  <c r="BE12" i="1"/>
  <c r="BE9" i="1" l="1"/>
  <c r="BD9" i="1"/>
</calcChain>
</file>

<file path=xl/sharedStrings.xml><?xml version="1.0" encoding="utf-8"?>
<sst xmlns="http://schemas.openxmlformats.org/spreadsheetml/2006/main" count="72" uniqueCount="71">
  <si>
    <t>RICE</t>
  </si>
  <si>
    <t>BOL JARDIN FLEURI</t>
  </si>
  <si>
    <t>FOURNISSEUR</t>
  </si>
  <si>
    <t>REFERENCE</t>
  </si>
  <si>
    <t>DESIGNATION</t>
  </si>
  <si>
    <t>COEFF MARGE</t>
  </si>
  <si>
    <t>PX VENTE TTC</t>
  </si>
  <si>
    <t>Px Revient HT</t>
  </si>
  <si>
    <t>Luminaire</t>
  </si>
  <si>
    <t>Ventes Le Petit Souk</t>
  </si>
  <si>
    <t>REFERENCE 2</t>
  </si>
  <si>
    <t>Dernière DATE ENTREE MAG</t>
  </si>
  <si>
    <t>Qté Stock Mag</t>
  </si>
  <si>
    <t xml:space="preserve">Période d'entrée de stock magasin: </t>
  </si>
  <si>
    <t>Généré le</t>
  </si>
  <si>
    <t>GRANDES  FAMILLE</t>
  </si>
  <si>
    <t>1523659854712</t>
  </si>
  <si>
    <t xml:space="preserve">Total Ventes Qté de la période sélectionnée </t>
  </si>
  <si>
    <t xml:space="preserve">TOTAL CA de la Période Sélectionné </t>
  </si>
  <si>
    <r>
      <t xml:space="preserve">Qté Cde en cours </t>
    </r>
    <r>
      <rPr>
        <b/>
        <sz val="9"/>
        <rFont val="Calibri"/>
        <family val="2"/>
        <scheme val="minor"/>
      </rPr>
      <t>Fourn pour Magasin</t>
    </r>
    <r>
      <rPr>
        <sz val="9"/>
        <rFont val="Calibri"/>
        <family val="2"/>
        <scheme val="minor"/>
      </rPr>
      <t xml:space="preserve"> non encore livré</t>
    </r>
  </si>
  <si>
    <r>
      <t>Date Dernière Cde en cours</t>
    </r>
    <r>
      <rPr>
        <b/>
        <sz val="9"/>
        <rFont val="Calibri"/>
        <family val="2"/>
        <scheme val="minor"/>
      </rPr>
      <t xml:space="preserve"> Fourn pour Magasin</t>
    </r>
    <r>
      <rPr>
        <sz val="9"/>
        <rFont val="Calibri"/>
        <family val="2"/>
        <scheme val="minor"/>
      </rPr>
      <t xml:space="preserve"> non encore livré</t>
    </r>
  </si>
  <si>
    <r>
      <t xml:space="preserve">Total Ventes Qté des 4 dernières Semaines </t>
    </r>
    <r>
      <rPr>
        <b/>
        <sz val="9"/>
        <rFont val="Calibri"/>
        <family val="2"/>
      </rPr>
      <t>(base dernier jour période)</t>
    </r>
  </si>
  <si>
    <r>
      <rPr>
        <sz val="9"/>
        <rFont val="Calibri"/>
        <family val="2"/>
      </rPr>
      <t xml:space="preserve">TOTAL CA des 4 dernières semaines </t>
    </r>
    <r>
      <rPr>
        <b/>
        <sz val="9"/>
        <rFont val="Calibri"/>
        <family val="2"/>
      </rPr>
      <t xml:space="preserve"> (base dernier jour période)</t>
    </r>
  </si>
  <si>
    <r>
      <t>Nbre Sem de Stock Total (</t>
    </r>
    <r>
      <rPr>
        <b/>
        <sz val="9"/>
        <rFont val="Calibri"/>
        <family val="2"/>
      </rPr>
      <t>base moyenne Qté Ventes 4 dernières semaines</t>
    </r>
    <r>
      <rPr>
        <sz val="9"/>
        <rFont val="Calibri"/>
        <family val="2"/>
      </rPr>
      <t>)</t>
    </r>
  </si>
  <si>
    <t>1er Date Entrée Mag (historique)</t>
  </si>
  <si>
    <t>SOUS FAMILLE</t>
  </si>
  <si>
    <t>Petit</t>
  </si>
  <si>
    <t>PCB</t>
  </si>
  <si>
    <t>COLIS</t>
  </si>
  <si>
    <t>COND. EXTERNE</t>
  </si>
  <si>
    <t>BOL3</t>
  </si>
  <si>
    <t>X</t>
  </si>
  <si>
    <t>Coef Cat 3</t>
  </si>
  <si>
    <t>Coef Cat 2</t>
  </si>
  <si>
    <t>Coef Cat 1</t>
  </si>
  <si>
    <t xml:space="preserve"> Mini Visuelle du Plus petit Mag ( Cat 4)</t>
  </si>
  <si>
    <t>Retrait Cat 4</t>
  </si>
  <si>
    <r>
      <t xml:space="preserve"> Mini Visuelle du lus petit Mag ( Cat 3)   -</t>
    </r>
    <r>
      <rPr>
        <sz val="9"/>
        <color rgb="FFFF0000"/>
        <rFont val="Calibri"/>
        <family val="2"/>
      </rPr>
      <t xml:space="preserve">  Cat 4 *1,33</t>
    </r>
  </si>
  <si>
    <t>Retrait Cat 3</t>
  </si>
  <si>
    <r>
      <t xml:space="preserve"> Mini Visuelle du lus petit Mag ( Cat 2)   - </t>
    </r>
    <r>
      <rPr>
        <sz val="9"/>
        <color rgb="FFFF0000"/>
        <rFont val="Calibri"/>
        <family val="2"/>
      </rPr>
      <t xml:space="preserve"> Cat 4 *1,66</t>
    </r>
  </si>
  <si>
    <t>Retrait Cat 2</t>
  </si>
  <si>
    <r>
      <t xml:space="preserve"> Mini Visuelle du lus petit Mag ( Cat 1) -  </t>
    </r>
    <r>
      <rPr>
        <sz val="9"/>
        <color rgb="FFFF0000"/>
        <rFont val="Calibri"/>
        <family val="2"/>
      </rPr>
      <t xml:space="preserve">  Cat 4 *2</t>
    </r>
  </si>
  <si>
    <t>ARRET REASSORT DEF</t>
  </si>
  <si>
    <t>ARRET REASSORT TEMPORAIRE</t>
  </si>
  <si>
    <t>DATE ARRET TEMP</t>
  </si>
  <si>
    <t>DATE REPRISE TEMP</t>
  </si>
  <si>
    <t>Mini Visuel Cat Mag</t>
  </si>
  <si>
    <t>Retrait Cat Mag</t>
  </si>
  <si>
    <t>Valeur Max 1 ou 2  retenue  ( Si &gt; 0)</t>
  </si>
  <si>
    <t>Test  Valeur Max retenue  et Stock Max</t>
  </si>
  <si>
    <t>Arrondi PCB</t>
  </si>
  <si>
    <t xml:space="preserve">Qté Commande théorique </t>
  </si>
  <si>
    <t>Coef Vente</t>
  </si>
  <si>
    <t xml:space="preserve">Coef Stock Mini </t>
  </si>
  <si>
    <t xml:space="preserve">Coef Stock Maxi </t>
  </si>
  <si>
    <t>Total</t>
  </si>
  <si>
    <t>Total Stock ( date extraction)</t>
  </si>
  <si>
    <t>Vtes Qté 4 dern sem</t>
  </si>
  <si>
    <t>Qté Stock mag</t>
  </si>
  <si>
    <t>Qté Cmd</t>
  </si>
  <si>
    <t>Montant Cmd HT</t>
  </si>
  <si>
    <t>Nbr sem stock
(base moy Qté Vtes 4 dern sem)</t>
  </si>
  <si>
    <t>Qté Cde en cours Fourn pour Magasin non encore livré</t>
  </si>
  <si>
    <t>Date Dernière Cde en cours Fourn pour Magasin non encore livré</t>
  </si>
  <si>
    <t>Besoin  ( Vente 4DS *2 soit 8 semaines)</t>
  </si>
  <si>
    <t>Valeur Max 1 = Besoin - Stock existant - Cde en En cours</t>
  </si>
  <si>
    <t>Stock Mini / vente  100% du Mini Visuelle selon Cat</t>
  </si>
  <si>
    <t>Valeur Max  2 = Stock Mini -  Stock Existant - Cde en Cours</t>
  </si>
  <si>
    <t xml:space="preserve">Stock Maxi  = 200 % Mini Visuelle </t>
  </si>
  <si>
    <t>cat</t>
  </si>
  <si>
    <t>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</si>
</sst>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0.0"/>
    <numFmt numFmtId="165" formatCode="_-* #,##0.00\ [$€-40C]_-;\-* #,##0.00\ [$€-40C]_-;_-* &quot;-&quot;??\ [$€-40C]_-;_-@_-"/>
    <numFmt numFmtId="166" formatCode="#,##0.0"/>
    <numFmt numFmtId="167" formatCode="#,##0_ ;\-#,##0\ "/>
    <numFmt numFmtId="168" formatCode="#,##0.00\ &quot;€&quot;"/>
  </numFmts>
  <fonts count="1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indexed="8"/>
      <name val="Calibri"/>
      <charset val="1"/>
    </font>
    <font>
      <b/>
      <sz val="14"/>
      <color indexed="8"/>
      <name val="Calibri"/>
      <charset val="1"/>
    </font>
    <font>
      <sz val="11"/>
      <color indexed="8"/>
      <name val="Calibri"/>
      <family val="2"/>
    </font>
    <font>
      <sz val="11"/>
      <name val="Calibri"/>
    </font>
    <font>
      <sz val="9"/>
      <name val="Calibri"/>
    </font>
    <font>
      <b/>
      <sz val="9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</font>
    <font>
      <b/>
      <sz val="14"/>
      <color rgb="FF0070C0"/>
      <name val="Calibri"/>
      <family val="2"/>
    </font>
    <font>
      <sz val="9"/>
      <color rgb="FFFF0000"/>
      <name val="Calibri"/>
      <family val="2"/>
    </font>
    <font>
      <b/>
      <sz val="10"/>
      <name val="Calibri"/>
      <family val="2"/>
    </font>
    <font>
      <sz val="14"/>
      <color rgb="FFFBDE2D"/>
      <name val="Courier New"/>
      <family val="3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C9B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2309335612048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/>
    <xf numFmtId="2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9" fillId="5" borderId="1" xfId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4" fontId="12" fillId="8" borderId="3" xfId="0" applyNumberFormat="1" applyFont="1" applyFill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 vertical="center"/>
    </xf>
    <xf numFmtId="4" fontId="12" fillId="9" borderId="5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6" fontId="12" fillId="0" borderId="4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9" fillId="6" borderId="1" xfId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5" fontId="0" fillId="5" borderId="1" xfId="0" applyNumberFormat="1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8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64" fontId="0" fillId="15" borderId="1" xfId="0" applyNumberForma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168" fontId="0" fillId="7" borderId="1" xfId="0" applyNumberFormat="1" applyFill="1" applyBorder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8" borderId="0" xfId="0" applyFill="1"/>
    <xf numFmtId="168" fontId="16" fillId="0" borderId="0" xfId="0" applyNumberFormat="1" applyFont="1" applyAlignment="1">
      <alignment horizontal="center"/>
    </xf>
    <xf numFmtId="168" fontId="17" fillId="11" borderId="0" xfId="0" applyNumberFormat="1" applyFont="1" applyFill="1" applyAlignment="1">
      <alignment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7C9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E12"/>
  <sheetViews>
    <sheetView tabSelected="1" topLeftCell="A6" zoomScale="85" zoomScaleNormal="85" workbookViewId="0">
      <selection activeCell="W10" sqref="W10"/>
    </sheetView>
  </sheetViews>
  <sheetFormatPr baseColWidth="10" defaultRowHeight="15"/>
  <cols>
    <col min="1" max="1" width="2.85546875" customWidth="1"/>
    <col min="2" max="2" width="14.5703125" customWidth="1"/>
    <col min="3" max="3" width="0.140625" customWidth="1"/>
    <col min="4" max="4" width="17" customWidth="1"/>
    <col min="5" max="5" width="19" customWidth="1"/>
    <col min="6" max="6" width="11.28515625" customWidth="1"/>
    <col min="7" max="7" width="8.5703125" customWidth="1"/>
    <col min="8" max="8" width="14" customWidth="1"/>
    <col min="9" max="9" width="8.28515625" customWidth="1"/>
    <col min="10" max="10" width="12.7109375" customWidth="1"/>
    <col min="11" max="11" width="7.28515625" customWidth="1"/>
    <col min="12" max="12" width="12.5703125" customWidth="1"/>
    <col min="13" max="13" width="9.140625" customWidth="1"/>
    <col min="14" max="14" width="11.28515625" customWidth="1"/>
    <col min="15" max="18" width="9.28515625" customWidth="1"/>
    <col min="19" max="20" width="19.5703125" customWidth="1"/>
    <col min="23" max="23" width="10.42578125" customWidth="1"/>
    <col min="24" max="24" width="14" customWidth="1"/>
    <col min="26" max="27" width="12.7109375" customWidth="1"/>
    <col min="28" max="28" width="4" customWidth="1"/>
    <col min="29" max="34" width="12.7109375" customWidth="1"/>
    <col min="35" max="35" width="3" customWidth="1"/>
    <col min="36" max="36" width="3.140625" customWidth="1"/>
    <col min="37" max="38" width="3" customWidth="1"/>
    <col min="39" max="39" width="2.85546875" customWidth="1"/>
    <col min="40" max="41" width="7.7109375" customWidth="1"/>
    <col min="42" max="43" width="8.7109375" customWidth="1"/>
    <col min="44" max="44" width="11.7109375" customWidth="1"/>
    <col min="45" max="54" width="8.7109375" customWidth="1"/>
    <col min="55" max="55" width="9.7109375" customWidth="1"/>
    <col min="56" max="56" width="9.28515625" customWidth="1"/>
    <col min="57" max="57" width="14.28515625" customWidth="1"/>
  </cols>
  <sheetData>
    <row r="2" spans="2:57" ht="37.5" customHeight="1">
      <c r="B2" s="6" t="s">
        <v>9</v>
      </c>
      <c r="C2" s="6"/>
    </row>
    <row r="3" spans="2:57" s="7" customFormat="1" ht="20.25" customHeight="1">
      <c r="B3" s="7" t="s">
        <v>13</v>
      </c>
    </row>
    <row r="4" spans="2:57" s="7" customFormat="1" ht="39" customHeight="1">
      <c r="BE4" s="34" t="s">
        <v>56</v>
      </c>
    </row>
    <row r="5" spans="2:57" s="7" customFormat="1" ht="53.25" customHeight="1" thickBot="1">
      <c r="H5" s="17" t="s">
        <v>32</v>
      </c>
      <c r="I5" s="18"/>
      <c r="J5" s="19" t="s">
        <v>33</v>
      </c>
      <c r="K5" s="18"/>
      <c r="L5" s="20" t="s">
        <v>34</v>
      </c>
      <c r="AC5" s="18" t="s">
        <v>52</v>
      </c>
      <c r="AD5" s="18"/>
      <c r="AE5" s="18" t="s">
        <v>53</v>
      </c>
      <c r="AF5" s="18"/>
      <c r="AG5" s="18"/>
      <c r="AH5" s="18" t="s">
        <v>54</v>
      </c>
      <c r="BE5" s="66"/>
    </row>
    <row r="6" spans="2:57" s="7" customFormat="1" ht="20.25" customHeight="1" thickBot="1">
      <c r="H6" s="21">
        <v>1.33</v>
      </c>
      <c r="I6" s="22"/>
      <c r="J6" s="23">
        <v>1.66</v>
      </c>
      <c r="K6" s="22"/>
      <c r="L6" s="24">
        <v>2</v>
      </c>
      <c r="AC6" s="29">
        <v>2</v>
      </c>
      <c r="AD6" s="30"/>
      <c r="AE6" s="31">
        <v>1</v>
      </c>
      <c r="AF6" s="30"/>
      <c r="AG6" s="30"/>
      <c r="AH6" s="32">
        <v>2</v>
      </c>
    </row>
    <row r="7" spans="2:57" s="7" customFormat="1" ht="20.25" customHeight="1">
      <c r="BD7" s="62" t="s">
        <v>70</v>
      </c>
      <c r="BE7" s="63" t="s">
        <v>69</v>
      </c>
    </row>
    <row r="8" spans="2:57" s="7" customFormat="1" ht="20.25" customHeight="1">
      <c r="BD8" s="33" t="s">
        <v>55</v>
      </c>
      <c r="BE8" s="33" t="s">
        <v>55</v>
      </c>
    </row>
    <row r="9" spans="2:57" s="8" customFormat="1" ht="35.25" customHeight="1">
      <c r="B9" s="8" t="s">
        <v>14</v>
      </c>
      <c r="BD9" s="61">
        <f ca="1">SUM(BD12:BD4301)</f>
        <v>9</v>
      </c>
      <c r="BE9" s="65">
        <f ca="1">SUM(BE12:BE4301)</f>
        <v>40.5</v>
      </c>
    </row>
    <row r="10" spans="2:57" ht="37.5" customHeight="1">
      <c r="B10" s="64">
        <v>1</v>
      </c>
      <c r="C10" s="64"/>
      <c r="D10" s="64">
        <v>1</v>
      </c>
      <c r="E10" s="64">
        <v>1</v>
      </c>
      <c r="W10" s="64">
        <v>1</v>
      </c>
      <c r="BD10" s="64">
        <v>1</v>
      </c>
      <c r="BE10" s="64">
        <v>1</v>
      </c>
    </row>
    <row r="11" spans="2:57" s="5" customFormat="1" ht="120">
      <c r="B11" s="4" t="s">
        <v>3</v>
      </c>
      <c r="C11" s="4" t="s">
        <v>10</v>
      </c>
      <c r="D11" s="4" t="s">
        <v>2</v>
      </c>
      <c r="E11" s="4" t="s">
        <v>4</v>
      </c>
      <c r="F11" s="42" t="s">
        <v>35</v>
      </c>
      <c r="G11" s="42" t="s">
        <v>36</v>
      </c>
      <c r="H11" s="25" t="s">
        <v>37</v>
      </c>
      <c r="I11" s="25" t="s">
        <v>38</v>
      </c>
      <c r="J11" s="26" t="s">
        <v>39</v>
      </c>
      <c r="K11" s="26" t="s">
        <v>40</v>
      </c>
      <c r="L11" s="27" t="s">
        <v>41</v>
      </c>
      <c r="M11" s="4" t="s">
        <v>29</v>
      </c>
      <c r="N11" s="4" t="s">
        <v>28</v>
      </c>
      <c r="O11" s="4" t="s">
        <v>42</v>
      </c>
      <c r="P11" s="28" t="s">
        <v>43</v>
      </c>
      <c r="Q11" s="28" t="s">
        <v>44</v>
      </c>
      <c r="R11" s="28" t="s">
        <v>45</v>
      </c>
      <c r="S11" s="4" t="s">
        <v>15</v>
      </c>
      <c r="T11" s="4" t="s">
        <v>25</v>
      </c>
      <c r="U11" s="4" t="s">
        <v>6</v>
      </c>
      <c r="V11" s="4" t="s">
        <v>5</v>
      </c>
      <c r="W11" s="4" t="s">
        <v>7</v>
      </c>
      <c r="X11" s="4" t="s">
        <v>11</v>
      </c>
      <c r="Y11" s="4" t="s">
        <v>12</v>
      </c>
      <c r="Z11" s="16" t="s">
        <v>19</v>
      </c>
      <c r="AA11" s="16" t="s">
        <v>20</v>
      </c>
      <c r="AB11" s="12" t="s">
        <v>27</v>
      </c>
      <c r="AC11" s="14" t="s">
        <v>24</v>
      </c>
      <c r="AD11" s="14" t="s">
        <v>17</v>
      </c>
      <c r="AE11" s="14" t="s">
        <v>18</v>
      </c>
      <c r="AF11" s="14" t="s">
        <v>21</v>
      </c>
      <c r="AG11" s="13" t="s">
        <v>22</v>
      </c>
      <c r="AH11" s="14" t="s">
        <v>23</v>
      </c>
      <c r="AN11" s="36" t="s">
        <v>57</v>
      </c>
      <c r="AO11" s="36" t="s">
        <v>58</v>
      </c>
      <c r="AP11" s="36" t="s">
        <v>61</v>
      </c>
      <c r="AQ11" s="37" t="s">
        <v>62</v>
      </c>
      <c r="AR11" s="37" t="s">
        <v>63</v>
      </c>
      <c r="AS11" s="38" t="s">
        <v>46</v>
      </c>
      <c r="AT11" s="38" t="s">
        <v>47</v>
      </c>
      <c r="AU11" s="39" t="s">
        <v>64</v>
      </c>
      <c r="AV11" s="39" t="s">
        <v>65</v>
      </c>
      <c r="AW11" s="39" t="s">
        <v>66</v>
      </c>
      <c r="AX11" s="39" t="s">
        <v>67</v>
      </c>
      <c r="AY11" s="39" t="s">
        <v>48</v>
      </c>
      <c r="AZ11" s="39" t="s">
        <v>68</v>
      </c>
      <c r="BA11" s="39" t="s">
        <v>49</v>
      </c>
      <c r="BB11" s="39" t="s">
        <v>50</v>
      </c>
      <c r="BC11" s="39" t="s">
        <v>51</v>
      </c>
      <c r="BD11" s="40" t="s">
        <v>59</v>
      </c>
      <c r="BE11" s="40" t="s">
        <v>60</v>
      </c>
    </row>
    <row r="12" spans="2:57" ht="59.45" customHeight="1">
      <c r="B12" s="1">
        <v>123456</v>
      </c>
      <c r="C12" s="11" t="s">
        <v>16</v>
      </c>
      <c r="D12" s="1" t="s">
        <v>0</v>
      </c>
      <c r="E12" s="2" t="s">
        <v>1</v>
      </c>
      <c r="F12" s="41"/>
      <c r="G12" s="41"/>
      <c r="H12" s="43">
        <f>F12*H6</f>
        <v>0</v>
      </c>
      <c r="I12" s="43"/>
      <c r="J12" s="44">
        <f>F12*J6</f>
        <v>0</v>
      </c>
      <c r="K12" s="44"/>
      <c r="L12" s="45">
        <f>F12*L6</f>
        <v>0</v>
      </c>
      <c r="M12" s="2">
        <v>1</v>
      </c>
      <c r="N12" s="2" t="s">
        <v>30</v>
      </c>
      <c r="O12" s="2" t="s">
        <v>31</v>
      </c>
      <c r="P12" s="2"/>
      <c r="Q12" s="2"/>
      <c r="R12" s="2"/>
      <c r="S12" s="2" t="s">
        <v>8</v>
      </c>
      <c r="T12" s="2" t="s">
        <v>26</v>
      </c>
      <c r="U12" s="59">
        <v>10</v>
      </c>
      <c r="V12" s="9">
        <f>IF(W12 &lt;&gt;0,U12/W12,"")</f>
        <v>2.2222222222222223</v>
      </c>
      <c r="W12" s="3">
        <v>4.5</v>
      </c>
      <c r="X12" s="10">
        <v>43174</v>
      </c>
      <c r="Y12" s="1">
        <v>25</v>
      </c>
      <c r="Z12" s="46">
        <v>1</v>
      </c>
      <c r="AA12" s="47">
        <v>43117</v>
      </c>
      <c r="AB12" s="15"/>
      <c r="AC12" s="48">
        <v>43117</v>
      </c>
      <c r="AD12" s="49">
        <v>10</v>
      </c>
      <c r="AE12" s="50">
        <v>15.25</v>
      </c>
      <c r="AF12" s="49">
        <v>10</v>
      </c>
      <c r="AG12" s="50">
        <v>100.5</v>
      </c>
      <c r="AH12" s="51"/>
      <c r="AN12" s="52">
        <v>2</v>
      </c>
      <c r="AO12" s="52">
        <v>3</v>
      </c>
      <c r="AP12" s="53">
        <v>6</v>
      </c>
      <c r="AQ12" s="54">
        <v>0</v>
      </c>
      <c r="AR12" s="55">
        <v>42348</v>
      </c>
      <c r="AS12" s="56">
        <v>11.6</v>
      </c>
      <c r="AT12" s="56">
        <v>0</v>
      </c>
      <c r="AU12" s="56">
        <f ca="1">IF(INDIRECT("LC(-7)",FALSE)&gt;0,INDIRECT("LC(-7)",FALSE)*$AC$6,"")</f>
        <v>4</v>
      </c>
      <c r="AV12" s="56">
        <f ca="1">IF(INDIRECT("LC(-1)",FALSE)&lt;&gt;"",INDIRECT("LC(-1)",FALSE) - INDIRECT("LC(-5)",FALSE) - INDIRECT("LC(-7)",FALSE),"")</f>
        <v>1</v>
      </c>
      <c r="AW12" s="56">
        <f ca="1">INDIRECT("LC(-4)",FALSE)*$AE$6</f>
        <v>11.6</v>
      </c>
      <c r="AX12" s="56">
        <f ca="1">INDIRECT("LC(-1)",FALSE) - INDIRECT("LC(-7)",FALSE) - INDIRECT("LC(-9)",FALSE)</f>
        <v>8.6</v>
      </c>
      <c r="AY12" s="56">
        <f ca="1">IF(INDIRECT("LC(-3)",FALSE)&lt;&gt;"",IF(MAX(INDIRECT("LC(-3)",FALSE),INDIRECT("LC(-1)",FALSE))&gt;0,MAX(INDIRECT("LC(-3)",FALSE),INDIRECT("LC(-1)",FALSE)),0),IF(INDIRECT("LC(-1)",FALSE)&gt;0,INDIRECT("LC(-1)",FALSE),0))</f>
        <v>8.6</v>
      </c>
      <c r="AZ12" s="56">
        <f ca="1">INDIRECT("LC(-7)",FALSE)*$AH$6</f>
        <v>23.2</v>
      </c>
      <c r="BA12" s="56">
        <f ca="1">MIN(INDIRECT("LC(-1)",FALSE),INDIRECT("LC(-2)",FALSE))</f>
        <v>8.6</v>
      </c>
      <c r="BB12" s="56">
        <f ca="1">IF($M12&lt;&gt;"",INDIRECT("LC(-1)",FALSE)/$M12,"")</f>
        <v>8.6</v>
      </c>
      <c r="BC12" s="57">
        <f ca="1">IF(INDIRECT("LC(-9)",FALSE)="X",0,ROUNDUP(INDIRECT("LC(-1)",FALSE),0)*$M12)</f>
        <v>9</v>
      </c>
      <c r="BD12" s="58">
        <f ca="1">INDIRECT("LC(-1)",FALSE)</f>
        <v>9</v>
      </c>
      <c r="BE12" s="60">
        <f ca="1">IF(INDIRECT("LC(-1)",FALSE)&gt;0,INDIRECT("LC(-1)",FALSE)*$W12,"")</f>
        <v>40.5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F78A-685E-433C-B556-A3D2E8C689EF}">
  <dimension ref="A1:C27"/>
  <sheetViews>
    <sheetView workbookViewId="0">
      <selection activeCell="B27" sqref="B27"/>
    </sheetView>
  </sheetViews>
  <sheetFormatPr baseColWidth="10" defaultRowHeight="15"/>
  <sheetData>
    <row r="1" spans="1:3" ht="18.75">
      <c r="A1" s="35"/>
    </row>
    <row r="4" spans="1:3">
      <c r="B4">
        <v>1</v>
      </c>
      <c r="C4" t="str">
        <f t="shared" ref="C4" si="0">SUBSTITUTE(ADDRESS(1,B4,4),"1","")</f>
        <v>A</v>
      </c>
    </row>
    <row r="5" spans="1:3">
      <c r="B5">
        <v>26</v>
      </c>
      <c r="C5" t="str">
        <f>SUBSTITUTE(ADDRESS(1,B5,4),"1","")</f>
        <v>Z</v>
      </c>
    </row>
    <row r="6" spans="1:3">
      <c r="B6">
        <v>34</v>
      </c>
      <c r="C6" t="str">
        <f t="shared" ref="C6:C24" si="1">SUBSTITUTE(ADDRESS(1,B6,4),"1","")</f>
        <v>AH</v>
      </c>
    </row>
    <row r="7" spans="1:3">
      <c r="B7">
        <v>39</v>
      </c>
      <c r="C7" t="str">
        <f t="shared" si="1"/>
        <v>AM</v>
      </c>
    </row>
    <row r="8" spans="1:3">
      <c r="B8">
        <v>57</v>
      </c>
      <c r="C8" t="str">
        <f t="shared" si="1"/>
        <v>BE</v>
      </c>
    </row>
    <row r="9" spans="1:3">
      <c r="B9">
        <v>56</v>
      </c>
      <c r="C9" t="str">
        <f t="shared" si="1"/>
        <v>BD</v>
      </c>
    </row>
    <row r="10" spans="1:3">
      <c r="B10">
        <v>56</v>
      </c>
      <c r="C10" t="str">
        <f t="shared" si="1"/>
        <v>BD</v>
      </c>
    </row>
    <row r="11" spans="1:3">
      <c r="B11">
        <v>56</v>
      </c>
      <c r="C11" t="str">
        <f t="shared" si="1"/>
        <v>BD</v>
      </c>
    </row>
    <row r="12" spans="1:3">
      <c r="B12">
        <v>56</v>
      </c>
      <c r="C12" t="str">
        <f t="shared" si="1"/>
        <v>BD</v>
      </c>
    </row>
    <row r="13" spans="1:3">
      <c r="B13">
        <v>56</v>
      </c>
      <c r="C13" t="str">
        <f t="shared" si="1"/>
        <v>BD</v>
      </c>
    </row>
    <row r="14" spans="1:3">
      <c r="B14">
        <v>56</v>
      </c>
      <c r="C14" t="str">
        <f t="shared" si="1"/>
        <v>BD</v>
      </c>
    </row>
    <row r="15" spans="1:3">
      <c r="B15">
        <v>56</v>
      </c>
      <c r="C15" t="str">
        <f t="shared" si="1"/>
        <v>BD</v>
      </c>
    </row>
    <row r="16" spans="1:3">
      <c r="B16">
        <v>56</v>
      </c>
      <c r="C16" t="str">
        <f t="shared" si="1"/>
        <v>BD</v>
      </c>
    </row>
    <row r="17" spans="2:3">
      <c r="B17">
        <v>56</v>
      </c>
      <c r="C17" t="str">
        <f t="shared" si="1"/>
        <v>BD</v>
      </c>
    </row>
    <row r="18" spans="2:3">
      <c r="B18">
        <v>56</v>
      </c>
      <c r="C18" t="str">
        <f t="shared" si="1"/>
        <v>BD</v>
      </c>
    </row>
    <row r="19" spans="2:3">
      <c r="B19">
        <v>56</v>
      </c>
      <c r="C19" t="str">
        <f t="shared" si="1"/>
        <v>BD</v>
      </c>
    </row>
    <row r="20" spans="2:3">
      <c r="B20">
        <v>56</v>
      </c>
      <c r="C20" t="str">
        <f t="shared" si="1"/>
        <v>BD</v>
      </c>
    </row>
    <row r="21" spans="2:3">
      <c r="B21">
        <v>56</v>
      </c>
      <c r="C21" t="str">
        <f t="shared" si="1"/>
        <v>BD</v>
      </c>
    </row>
    <row r="22" spans="2:3">
      <c r="B22">
        <v>56</v>
      </c>
      <c r="C22" t="str">
        <f t="shared" si="1"/>
        <v>BD</v>
      </c>
    </row>
    <row r="23" spans="2:3">
      <c r="B23">
        <v>56</v>
      </c>
      <c r="C23" t="str">
        <f t="shared" si="1"/>
        <v>BD</v>
      </c>
    </row>
    <row r="24" spans="2:3">
      <c r="B24">
        <v>56</v>
      </c>
      <c r="C24" t="str">
        <f t="shared" si="1"/>
        <v>BD</v>
      </c>
    </row>
    <row r="25" spans="2:3">
      <c r="B25">
        <f>26*26/20</f>
        <v>33.799999999999997</v>
      </c>
    </row>
    <row r="27" spans="2:3">
      <c r="B27">
        <f>64-46</f>
        <v>18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David Scémama</cp:lastModifiedBy>
  <cp:lastPrinted>2018-05-23T06:41:38Z</cp:lastPrinted>
  <dcterms:created xsi:type="dcterms:W3CDTF">2018-03-22T21:20:33Z</dcterms:created>
  <dcterms:modified xsi:type="dcterms:W3CDTF">2019-05-10T08:13:41Z</dcterms:modified>
</cp:coreProperties>
</file>